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e032ea62b42cda9/01 Rotterdam Marathon Deelnemers/02 RMD's Road THROUGH Rotterdam/2026/"/>
    </mc:Choice>
  </mc:AlternateContent>
  <xr:revisionPtr revIDLastSave="64" documentId="8_{8E331CF2-5055-4662-ABED-5BE5A4889564}" xr6:coauthVersionLast="47" xr6:coauthVersionMax="47" xr10:uidLastSave="{CDF2A3F5-78DF-4BE5-B8CE-601FB62B3540}"/>
  <workbookProtection workbookAlgorithmName="SHA-512" workbookHashValue="wUJ2+5z0xpA478Ge0H5sJ5wojV4qrm+NSncDUZFril/WLdC+8EnEx1EJjQOfFoQd4BM6HlO3vtq0z1wVABB+7A==" workbookSaltValue="QJIE4Mg6oJcKKencxrPF3w==" workbookSpinCount="100000" lockStructure="1"/>
  <bookViews>
    <workbookView xWindow="-98" yWindow="-98" windowWidth="21795" windowHeight="12975" tabRatio="500" xr2:uid="{00000000-000D-0000-FFFF-FFFF00000000}"/>
  </bookViews>
  <sheets>
    <sheet name="CalcDoorkomsttijd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B48" i="1" l="1"/>
  <c r="C48" i="1" s="1"/>
  <c r="C13" i="1"/>
  <c r="D13" i="1" s="1"/>
  <c r="C58" i="1"/>
  <c r="C54" i="1"/>
  <c r="C49" i="1"/>
  <c r="C44" i="1"/>
  <c r="C43" i="1"/>
  <c r="C42" i="1"/>
  <c r="C40" i="1"/>
  <c r="C39" i="1"/>
  <c r="C35" i="1"/>
  <c r="C33" i="1"/>
  <c r="C32" i="1"/>
  <c r="C31" i="1"/>
  <c r="C30" i="1"/>
  <c r="C27" i="1"/>
  <c r="C26" i="1"/>
  <c r="C24" i="1"/>
  <c r="C23" i="1"/>
  <c r="C22" i="1"/>
  <c r="C21" i="1"/>
  <c r="C20" i="1"/>
  <c r="C19" i="1"/>
  <c r="C18" i="1"/>
  <c r="C14" i="1"/>
  <c r="C12" i="1"/>
  <c r="D11" i="1"/>
  <c r="B41" i="1"/>
  <c r="C41" i="1" s="1"/>
  <c r="B15" i="1"/>
  <c r="C15" i="1" s="1"/>
  <c r="C17" i="1"/>
  <c r="B16" i="1"/>
  <c r="C16" i="1" s="1"/>
  <c r="B25" i="1"/>
  <c r="C25" i="1" s="1"/>
  <c r="B29" i="1"/>
  <c r="C29" i="1" s="1"/>
  <c r="B28" i="1"/>
  <c r="C28" i="1" s="1"/>
  <c r="B36" i="1"/>
  <c r="C36" i="1" s="1"/>
  <c r="C37" i="1"/>
  <c r="B38" i="1"/>
  <c r="C38" i="1" s="1"/>
  <c r="B55" i="1"/>
  <c r="C55" i="1" s="1"/>
  <c r="B56" i="1"/>
  <c r="C56" i="1" s="1"/>
  <c r="B57" i="1"/>
  <c r="C57" i="1" s="1"/>
  <c r="B53" i="1"/>
  <c r="C53" i="1" s="1"/>
  <c r="B52" i="1"/>
  <c r="C52" i="1" s="1"/>
  <c r="B51" i="1"/>
  <c r="C51" i="1" s="1"/>
  <c r="B50" i="1"/>
  <c r="C50" i="1" s="1"/>
  <c r="B47" i="1"/>
  <c r="C47" i="1" s="1"/>
  <c r="B46" i="1"/>
  <c r="C46" i="1" s="1"/>
  <c r="B45" i="1"/>
  <c r="C45" i="1" s="1"/>
  <c r="D58" i="1" l="1"/>
  <c r="D37" i="1"/>
  <c r="D38" i="1"/>
  <c r="D30" i="1"/>
  <c r="D29" i="1"/>
  <c r="D27" i="1"/>
  <c r="D28" i="1"/>
  <c r="D52" i="1"/>
  <c r="D25" i="1"/>
  <c r="D39" i="1"/>
  <c r="D40" i="1"/>
  <c r="D41" i="1"/>
  <c r="D15" i="1"/>
  <c r="D42" i="1"/>
  <c r="D16" i="1"/>
  <c r="D43" i="1"/>
  <c r="D17" i="1"/>
  <c r="D44" i="1"/>
  <c r="D18" i="1"/>
  <c r="D45" i="1"/>
  <c r="D19" i="1"/>
  <c r="D46" i="1"/>
  <c r="D47" i="1"/>
  <c r="D20" i="1"/>
  <c r="D48" i="1"/>
  <c r="D21" i="1"/>
  <c r="D49" i="1"/>
  <c r="D22" i="1"/>
  <c r="D50" i="1"/>
  <c r="D23" i="1"/>
  <c r="D51" i="1"/>
  <c r="D24" i="1"/>
  <c r="D53" i="1"/>
  <c r="D26" i="1"/>
  <c r="D56" i="1"/>
  <c r="D31" i="1"/>
  <c r="D54" i="1"/>
  <c r="D32" i="1"/>
  <c r="D55" i="1"/>
  <c r="D33" i="1"/>
  <c r="D12" i="1"/>
  <c r="D35" i="1"/>
  <c r="D57" i="1"/>
  <c r="D14" i="1"/>
  <c r="D36" i="1"/>
  <c r="C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<sst xmlns="http://schemas.openxmlformats.org/spreadsheetml/2006/main" count="70" uniqueCount="63">
  <si>
    <t>Pace per kilometer</t>
  </si>
  <si>
    <t>Checkpoint</t>
  </si>
  <si>
    <t>Passage Kubuswoningen</t>
  </si>
  <si>
    <t>STARTTIJD WAVE &gt;&gt;&gt;</t>
  </si>
  <si>
    <t>Rotonde Adriaan Volkerlaan/Olympiaweg</t>
  </si>
  <si>
    <t>Rotonde Olympiaweg/Smeetslandseweg</t>
  </si>
  <si>
    <t>Keerpunt lus De Kuip</t>
  </si>
  <si>
    <t>INVOEREN PACE</t>
  </si>
  <si>
    <t>Begin Havenspoorpad</t>
  </si>
  <si>
    <t>Vaanwegviaduct</t>
  </si>
  <si>
    <t>Kruising Havenspoorpad/Charloisse Lagedijk</t>
  </si>
  <si>
    <t>Kruising Havenspoorpad/Zuiderparkweg</t>
  </si>
  <si>
    <t>Einde Havenspoorpad</t>
  </si>
  <si>
    <t>Slinge</t>
  </si>
  <si>
    <t>Oldegaarde</t>
  </si>
  <si>
    <t>Keerpunt Oldegaarde</t>
  </si>
  <si>
    <t>Groene Kruisweg</t>
  </si>
  <si>
    <t>Brielselaan</t>
  </si>
  <si>
    <t>Metro Maashaven</t>
  </si>
  <si>
    <t>Passage Start Schiedamsedijk</t>
  </si>
  <si>
    <t>Westblaak</t>
  </si>
  <si>
    <t>Keerpunt Westblaak</t>
  </si>
  <si>
    <t>Rotonde Warande</t>
  </si>
  <si>
    <t>Start Kralingse Bos</t>
  </si>
  <si>
    <t>Kruising Bosdreef/Verlengde Bosdreef</t>
  </si>
  <si>
    <t>Rotonde Kralingseweg/Kortekade</t>
  </si>
  <si>
    <t>Finish Beursplein</t>
  </si>
  <si>
    <t>Minuten</t>
  </si>
  <si>
    <t>15 KM</t>
  </si>
  <si>
    <t>10 KM, Tunnel Station Lombardijen</t>
  </si>
  <si>
    <t>5 KM</t>
  </si>
  <si>
    <t>20 KM</t>
  </si>
  <si>
    <t>21.1 KM</t>
  </si>
  <si>
    <t>25 KM, Laan op Zuid</t>
  </si>
  <si>
    <t>Voet Erasmusbrug zuidzijde</t>
  </si>
  <si>
    <t>30 KM, Rotonde Warande</t>
  </si>
  <si>
    <t>35 KM</t>
  </si>
  <si>
    <t>Rotonde Kralingseweg/Langepad (PAC)</t>
  </si>
  <si>
    <t>40 KM</t>
  </si>
  <si>
    <t>Afstand (in km)</t>
  </si>
  <si>
    <t>🏃 Calculatie doorkomsttijden Rotterdam Marathon</t>
  </si>
  <si>
    <t>Nettotijd</t>
  </si>
  <si>
    <t>Huldiging Super Marathon Masters Schouwburgplein</t>
  </si>
  <si>
    <t>1e Passage onder metrolijn</t>
  </si>
  <si>
    <t>2e Passage onder metrolijn</t>
  </si>
  <si>
    <t>Paradijsbrug (naar de Bosdreef)</t>
  </si>
  <si>
    <t>Kruising Bosdreef/Boszoom</t>
  </si>
  <si>
    <t>Kruising Boszoom/Kralingseweg</t>
  </si>
  <si>
    <t>Kruising Boezemlaan/Nieuwe Boezemstraat</t>
  </si>
  <si>
    <t>De Gele Kanarie heenweg</t>
  </si>
  <si>
    <t>De Gele Kanarie terugweg</t>
  </si>
  <si>
    <t>Verw.doorkomst</t>
  </si>
  <si>
    <t>Werkelijk</t>
  </si>
  <si>
    <t>Seconden</t>
  </si>
  <si>
    <t>Netto marathontijd o.b.v. bovenstaande pace</t>
  </si>
  <si>
    <t>Vertraging passage startstreep (0 tot max. 7 minuten)</t>
  </si>
  <si>
    <t>Alle gegevens in de lichtgele cellen kunnen naar eigen inzicht worden aangepast</t>
  </si>
  <si>
    <t>Grote buitenbocht Wilhelminaplein</t>
  </si>
  <si>
    <t>Wave 1 - 10:00
Wave 2 - 10:07
Wave 3 - 10:14
Wave 4 - 10:21
Wave 5 - 10:28</t>
  </si>
  <si>
    <t>Starttijden waves</t>
  </si>
  <si>
    <t xml:space="preserve">Tramhalte Feyenoord Stadion </t>
  </si>
  <si>
    <t>ROTTERDAM MARATHON DEELNEMERS | YOU'LL NEVER RUN ALONE!</t>
  </si>
  <si>
    <t>Created by Marco Vink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</si>
</sst>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h:mm;@"/>
    <numFmt numFmtId="166" formatCode="0.000"/>
    <numFmt numFmtId="167" formatCode="0.0"/>
  </numFmts>
  <fonts count="18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9"/>
      <color rgb="FF666666"/>
      <name val="Arial"/>
      <family val="2"/>
    </font>
    <font>
      <b/>
      <sz val="10"/>
      <color rgb="FFFFFFFF"/>
      <name val="Arial"/>
      <family val="2"/>
    </font>
    <font>
      <b/>
      <sz val="9"/>
      <color rgb="FF444444"/>
      <name val="Arial"/>
      <family val="2"/>
    </font>
    <font>
      <b/>
      <sz val="10"/>
      <name val="Arial"/>
      <family val="2"/>
    </font>
    <font>
      <b/>
      <sz val="12"/>
      <color rgb="FF0000FF"/>
      <name val="Arial"/>
      <family val="2"/>
    </font>
    <font>
      <i/>
      <sz val="8"/>
      <color rgb="FF888888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b/>
      <sz val="11"/>
      <color rgb="FF1A5C38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  <charset val="1"/>
    </font>
    <font>
      <b/>
      <sz val="9"/>
      <color theme="1"/>
      <name val="Calibri"/>
      <family val="2"/>
    </font>
    <font>
      <i/>
      <sz val="9"/>
      <color rgb="FF1A5C38"/>
      <name val="Impact"/>
      <family val="2"/>
    </font>
  </fonts>
  <fills count="11">
    <fill>
      <patternFill patternType="none"/>
    </fill>
    <fill>
      <patternFill patternType="gray125"/>
    </fill>
    <fill>
      <patternFill patternType="solid">
        <fgColor rgb="FF1A5C38"/>
        <bgColor rgb="FF2E7D52"/>
      </patternFill>
    </fill>
    <fill>
      <patternFill patternType="solid">
        <fgColor rgb="FFE8F5EE"/>
        <bgColor rgb="FFF5F5F5"/>
      </patternFill>
    </fill>
    <fill>
      <patternFill patternType="solid">
        <fgColor rgb="FF2E7D52"/>
        <bgColor rgb="FF1A5C38"/>
      </patternFill>
    </fill>
    <fill>
      <patternFill patternType="solid">
        <fgColor rgb="FFF5F5F5"/>
        <bgColor rgb="FFE8F5EE"/>
      </patternFill>
    </fill>
    <fill>
      <patternFill patternType="solid">
        <fgColor rgb="FFFFFFFF"/>
        <bgColor rgb="FFFFFDE7"/>
      </patternFill>
    </fill>
    <fill>
      <patternFill patternType="solid">
        <fgColor rgb="FFFFFDE7"/>
        <bgColor rgb="FFFFFFFF"/>
      </patternFill>
    </fill>
    <fill>
      <patternFill patternType="solid">
        <fgColor rgb="FF4CAF7D"/>
        <bgColor rgb="FF2E7D52"/>
      </patternFill>
    </fill>
    <fill>
      <patternFill patternType="solid">
        <fgColor rgb="FFFFFCE7"/>
        <bgColor rgb="FFE8F5EE"/>
      </patternFill>
    </fill>
    <fill>
      <patternFill patternType="solid">
        <fgColor rgb="FFF5F5F5"/>
        <bgColor rgb="FFFFFFFF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rgb="FF4CAF7D"/>
      </left>
      <right style="medium">
        <color rgb="FF4CAF7D"/>
      </right>
      <top style="medium">
        <color rgb="FF4CAF7D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3" borderId="0" xfId="0" applyFont="1" applyFill="1" applyAlignment="1">
      <alignment horizontal="center"/>
    </xf>
    <xf numFmtId="0" fontId="3" fillId="4" borderId="0" xfId="0" applyFont="1" applyFill="1" applyAlignment="1">
      <alignment horizontal="left" indent="1"/>
    </xf>
    <xf numFmtId="0" fontId="2" fillId="3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indent="1"/>
    </xf>
    <xf numFmtId="0" fontId="4" fillId="5" borderId="0" xfId="0" applyFont="1" applyFill="1" applyAlignment="1">
      <alignment horizontal="center"/>
    </xf>
    <xf numFmtId="164" fontId="11" fillId="6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0" fontId="8" fillId="8" borderId="5" xfId="0" applyFont="1" applyFill="1" applyBorder="1" applyAlignment="1">
      <alignment horizontal="center"/>
    </xf>
    <xf numFmtId="164" fontId="10" fillId="6" borderId="2" xfId="0" applyNumberFormat="1" applyFont="1" applyFill="1" applyBorder="1" applyAlignment="1" applyProtection="1">
      <alignment horizontal="center" vertical="center"/>
      <protection hidden="1"/>
    </xf>
    <xf numFmtId="0" fontId="8" fillId="8" borderId="6" xfId="0" applyFont="1" applyFill="1" applyBorder="1" applyAlignment="1">
      <alignment horizontal="left" indent="1"/>
    </xf>
    <xf numFmtId="0" fontId="8" fillId="8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vertical="center" indent="1"/>
    </xf>
    <xf numFmtId="164" fontId="11" fillId="6" borderId="2" xfId="0" applyNumberFormat="1" applyFont="1" applyFill="1" applyBorder="1" applyAlignment="1" applyProtection="1">
      <alignment horizontal="center" vertical="center"/>
      <protection hidden="1"/>
    </xf>
    <xf numFmtId="0" fontId="8" fillId="8" borderId="2" xfId="0" applyFont="1" applyFill="1" applyBorder="1" applyAlignment="1">
      <alignment horizontal="left" indent="1"/>
    </xf>
    <xf numFmtId="0" fontId="8" fillId="8" borderId="2" xfId="0" applyFont="1" applyFill="1" applyBorder="1" applyAlignment="1">
      <alignment horizontal="center"/>
    </xf>
    <xf numFmtId="0" fontId="8" fillId="8" borderId="2" xfId="0" applyFont="1" applyFill="1" applyBorder="1" applyAlignment="1" applyProtection="1">
      <alignment horizontal="center"/>
      <protection hidden="1"/>
    </xf>
    <xf numFmtId="0" fontId="14" fillId="0" borderId="0" xfId="0" applyFont="1"/>
    <xf numFmtId="165" fontId="9" fillId="7" borderId="4" xfId="0" applyNumberFormat="1" applyFont="1" applyFill="1" applyBorder="1" applyAlignment="1" applyProtection="1">
      <alignment horizontal="center" vertical="center"/>
      <protection locked="0"/>
    </xf>
    <xf numFmtId="1" fontId="9" fillId="7" borderId="2" xfId="0" applyNumberFormat="1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vertical="center" indent="1"/>
      <protection locked="0"/>
    </xf>
    <xf numFmtId="166" fontId="13" fillId="10" borderId="2" xfId="0" applyNumberFormat="1" applyFont="1" applyFill="1" applyBorder="1" applyAlignment="1">
      <alignment horizontal="center" vertical="center"/>
    </xf>
    <xf numFmtId="167" fontId="9" fillId="7" borderId="2" xfId="0" applyNumberFormat="1" applyFont="1" applyFill="1" applyBorder="1" applyAlignment="1" applyProtection="1">
      <alignment horizontal="center" vertical="center"/>
      <protection locked="0"/>
    </xf>
    <xf numFmtId="167" fontId="13" fillId="10" borderId="2" xfId="0" applyNumberFormat="1" applyFont="1" applyFill="1" applyBorder="1" applyAlignment="1">
      <alignment horizontal="center" vertical="center"/>
    </xf>
    <xf numFmtId="167" fontId="8" fillId="8" borderId="2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vertical="center" indent="1"/>
    </xf>
    <xf numFmtId="0" fontId="16" fillId="0" borderId="7" xfId="0" applyFont="1" applyBorder="1" applyAlignment="1">
      <alignment horizontal="center"/>
    </xf>
    <xf numFmtId="14" fontId="1" fillId="2" borderId="0" xfId="0" applyNumberFormat="1" applyFont="1" applyFill="1" applyAlignment="1">
      <alignment horizontal="center" vertical="center"/>
    </xf>
    <xf numFmtId="0" fontId="5" fillId="6" borderId="3" xfId="0" applyFont="1" applyFill="1" applyBorder="1" applyAlignment="1">
      <alignment vertical="center" indent="1"/>
    </xf>
    <xf numFmtId="0" fontId="4" fillId="5" borderId="6" xfId="0" applyFont="1" applyFill="1" applyBorder="1" applyAlignment="1">
      <alignment horizontal="center"/>
    </xf>
    <xf numFmtId="0" fontId="5" fillId="5" borderId="11" xfId="0" applyFont="1" applyFill="1" applyBorder="1" applyAlignment="1">
      <alignment vertical="center" indent="1"/>
    </xf>
    <xf numFmtId="164" fontId="5" fillId="5" borderId="12" xfId="0" applyNumberFormat="1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center"/>
    </xf>
    <xf numFmtId="0" fontId="3" fillId="4" borderId="0" xfId="0" applyFont="1" applyFill="1" applyAlignment="1">
      <alignment horizontal="right" vertical="center" indent="1"/>
    </xf>
    <xf numFmtId="0" fontId="0" fillId="0" borderId="2" xfId="0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5C38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4CAF7D"/>
      <rgbColor rgb="FF99CC00"/>
      <rgbColor rgb="FFFFCC00"/>
      <rgbColor rgb="FFFF9900"/>
      <rgbColor rgb="FFFF6600"/>
      <rgbColor rgb="FF666666"/>
      <rgbColor rgb="FF969696"/>
      <rgbColor rgb="FF003366"/>
      <rgbColor rgb="FF2E7D52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5C38"/>
      <color rgb="FFF5F5F5"/>
      <color rgb="FFFFFCE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showGridLines="0" tabSelected="1" zoomScaleNormal="100" workbookViewId="0">
      <pane ySplit="10" topLeftCell="A11" activePane="bottomLeft" state="frozen"/>
      <selection pane="bottomLeft" activeCell="E2" sqref="E2"/>
    </sheetView>
  </sheetViews>
  <sheetFormatPr defaultColWidth="8.6640625" defaultRowHeight="14.25" x14ac:dyDescent="0.45"/>
  <cols>
    <col min="1" max="1" width="41.1328125" customWidth="1"/>
    <col min="2" max="3" width="15.59765625" customWidth="1"/>
    <col min="4" max="4" width="14.1328125" bestFit="1" customWidth="1"/>
    <col min="5" max="5" width="14.1328125" customWidth="1"/>
  </cols>
  <sheetData>
    <row r="1" spans="1:6" ht="37.5" customHeight="1" x14ac:dyDescent="0.45">
      <c r="A1" s="37" t="s">
        <v>40</v>
      </c>
      <c r="B1" s="37"/>
      <c r="C1" s="37"/>
      <c r="D1" s="37"/>
      <c r="E1" s="29">
        <v>46124</v>
      </c>
    </row>
    <row r="2" spans="1:6" ht="18" customHeight="1" x14ac:dyDescent="0.45">
      <c r="A2" s="39" t="s">
        <v>61</v>
      </c>
      <c r="B2" s="39"/>
      <c r="C2" s="39"/>
      <c r="D2" s="3"/>
    </row>
    <row r="3" spans="1:6" x14ac:dyDescent="0.45">
      <c r="A3" s="19" t="s">
        <v>56</v>
      </c>
    </row>
    <row r="4" spans="1:6" ht="21.75" customHeight="1" thickBot="1" x14ac:dyDescent="0.5">
      <c r="A4" s="40" t="s">
        <v>7</v>
      </c>
      <c r="B4" s="40"/>
      <c r="C4" s="40"/>
      <c r="D4" s="2"/>
    </row>
    <row r="5" spans="1:6" ht="14.65" thickBot="1" x14ac:dyDescent="0.5">
      <c r="A5" s="4"/>
      <c r="B5" s="31" t="s">
        <v>27</v>
      </c>
      <c r="C5" s="31" t="s">
        <v>53</v>
      </c>
      <c r="D5" s="6"/>
      <c r="E5" s="28" t="s">
        <v>59</v>
      </c>
    </row>
    <row r="6" spans="1:6" ht="27.75" customHeight="1" x14ac:dyDescent="0.45">
      <c r="A6" s="30" t="s">
        <v>0</v>
      </c>
      <c r="B6" s="34">
        <v>5</v>
      </c>
      <c r="C6" s="34">
        <v>41</v>
      </c>
      <c r="D6" s="6" t="e" vm="1">
        <v>#VALUE!</v>
      </c>
      <c r="E6" s="35" t="s">
        <v>58</v>
      </c>
    </row>
    <row r="7" spans="1:6" ht="27.75" customHeight="1" x14ac:dyDescent="0.45">
      <c r="A7" s="5" t="s">
        <v>54</v>
      </c>
      <c r="B7" s="32"/>
      <c r="C7" s="33">
        <f>+C58</f>
        <v>0.16653350694444446</v>
      </c>
      <c r="D7" s="27" t="e" vm="2">
        <v>#VALUE!</v>
      </c>
      <c r="E7" s="35"/>
    </row>
    <row r="8" spans="1:6" ht="14.65" thickBot="1" x14ac:dyDescent="0.5">
      <c r="A8" s="41"/>
      <c r="B8" s="41"/>
      <c r="C8" s="41"/>
      <c r="D8" s="1"/>
      <c r="E8" s="36"/>
    </row>
    <row r="9" spans="1:6" ht="21.75" customHeight="1" x14ac:dyDescent="0.45">
      <c r="A9" s="42" t="s">
        <v>3</v>
      </c>
      <c r="B9" s="42"/>
      <c r="C9" s="42"/>
      <c r="D9" s="20">
        <v>0.43125000000000002</v>
      </c>
    </row>
    <row r="10" spans="1:6" x14ac:dyDescent="0.45">
      <c r="A10" s="12" t="s">
        <v>1</v>
      </c>
      <c r="B10" s="13" t="s">
        <v>39</v>
      </c>
      <c r="C10" s="10" t="s">
        <v>41</v>
      </c>
      <c r="D10" s="10" t="s">
        <v>51</v>
      </c>
      <c r="E10" s="10" t="s">
        <v>52</v>
      </c>
    </row>
    <row r="11" spans="1:6" ht="25.5" customHeight="1" x14ac:dyDescent="0.45">
      <c r="A11" s="14" t="s">
        <v>55</v>
      </c>
      <c r="B11" s="14"/>
      <c r="C11" s="21">
        <v>2</v>
      </c>
      <c r="D11" s="15">
        <f>+C11*60/(60*60*24)+D9</f>
        <v>0.43263888888888891</v>
      </c>
      <c r="E11" s="43"/>
      <c r="F11" s="8"/>
    </row>
    <row r="12" spans="1:6" ht="25.5" customHeight="1" x14ac:dyDescent="0.45">
      <c r="A12" s="22" t="s">
        <v>57</v>
      </c>
      <c r="B12" s="24">
        <v>0.85</v>
      </c>
      <c r="C12" s="11">
        <f>((B$6*60+C$6)*B12)/86400</f>
        <v>3.3547453703703699E-3</v>
      </c>
      <c r="D12" s="15">
        <f>+D$11+C12</f>
        <v>0.4359936342592593</v>
      </c>
      <c r="E12" s="43"/>
    </row>
    <row r="13" spans="1:6" ht="25.5" customHeight="1" x14ac:dyDescent="0.45">
      <c r="A13" s="22" t="s">
        <v>60</v>
      </c>
      <c r="B13" s="24">
        <v>3.63</v>
      </c>
      <c r="C13" s="11">
        <f>((B$6*60+C$6)*B13)/86400</f>
        <v>1.432673611111111E-2</v>
      </c>
      <c r="D13" s="15">
        <f>+D$11+C13</f>
        <v>0.44696562500000003</v>
      </c>
      <c r="E13" s="43"/>
    </row>
    <row r="14" spans="1:6" ht="25.5" customHeight="1" x14ac:dyDescent="0.45">
      <c r="A14" s="14" t="s">
        <v>30</v>
      </c>
      <c r="B14" s="25">
        <v>5</v>
      </c>
      <c r="C14" s="11">
        <f>((B$6*60+C$6)*B14)/86400</f>
        <v>1.9733796296296298E-2</v>
      </c>
      <c r="D14" s="15">
        <f t="shared" ref="D14:D58" si="0">+D$11+C14</f>
        <v>0.4523726851851852</v>
      </c>
      <c r="E14" s="43"/>
    </row>
    <row r="15" spans="1:6" ht="25.5" customHeight="1" x14ac:dyDescent="0.45">
      <c r="A15" s="22" t="s">
        <v>4</v>
      </c>
      <c r="B15" s="24">
        <f>6.07-0.005</f>
        <v>6.0650000000000004</v>
      </c>
      <c r="C15" s="11">
        <f t="shared" ref="C15:C58" si="1">((B$6*60+C$6)*B15)/86400</f>
        <v>2.3937094907407409E-2</v>
      </c>
      <c r="D15" s="15">
        <f t="shared" si="0"/>
        <v>0.45657598379629633</v>
      </c>
      <c r="E15" s="43"/>
    </row>
    <row r="16" spans="1:6" ht="25.5" customHeight="1" x14ac:dyDescent="0.45">
      <c r="A16" s="22" t="s">
        <v>5</v>
      </c>
      <c r="B16" s="24">
        <f>6.97-0.01</f>
        <v>6.96</v>
      </c>
      <c r="C16" s="11">
        <f t="shared" si="1"/>
        <v>2.7469444444444446E-2</v>
      </c>
      <c r="D16" s="15">
        <f t="shared" si="0"/>
        <v>0.46010833333333334</v>
      </c>
      <c r="E16" s="43"/>
    </row>
    <row r="17" spans="1:5" ht="25.5" customHeight="1" x14ac:dyDescent="0.45">
      <c r="A17" s="22" t="s">
        <v>6</v>
      </c>
      <c r="B17" s="24">
        <f>8.07-0.005</f>
        <v>8.0649999999999995</v>
      </c>
      <c r="C17" s="11">
        <f t="shared" si="1"/>
        <v>3.1830613425925927E-2</v>
      </c>
      <c r="D17" s="15">
        <f t="shared" si="0"/>
        <v>0.46446950231481482</v>
      </c>
      <c r="E17" s="43"/>
    </row>
    <row r="18" spans="1:5" ht="25.5" customHeight="1" x14ac:dyDescent="0.45">
      <c r="A18" s="22" t="s">
        <v>5</v>
      </c>
      <c r="B18" s="24">
        <v>9.15</v>
      </c>
      <c r="C18" s="11">
        <f t="shared" si="1"/>
        <v>3.6112847222222223E-2</v>
      </c>
      <c r="D18" s="15">
        <f t="shared" si="0"/>
        <v>0.46875173611111115</v>
      </c>
      <c r="E18" s="43"/>
    </row>
    <row r="19" spans="1:5" ht="25.5" customHeight="1" x14ac:dyDescent="0.45">
      <c r="A19" s="14" t="s">
        <v>29</v>
      </c>
      <c r="B19" s="25">
        <v>10</v>
      </c>
      <c r="C19" s="11">
        <f t="shared" si="1"/>
        <v>3.9467592592592596E-2</v>
      </c>
      <c r="D19" s="15">
        <f t="shared" si="0"/>
        <v>0.47210648148148149</v>
      </c>
      <c r="E19" s="43"/>
    </row>
    <row r="20" spans="1:5" ht="25.5" customHeight="1" x14ac:dyDescent="0.45">
      <c r="A20" s="22" t="s">
        <v>8</v>
      </c>
      <c r="B20" s="24">
        <v>11.6</v>
      </c>
      <c r="C20" s="11">
        <f t="shared" si="1"/>
        <v>4.5782407407407404E-2</v>
      </c>
      <c r="D20" s="15">
        <f t="shared" si="0"/>
        <v>0.47842129629629632</v>
      </c>
      <c r="E20" s="43"/>
    </row>
    <row r="21" spans="1:5" ht="25.5" customHeight="1" x14ac:dyDescent="0.45">
      <c r="A21" s="22" t="s">
        <v>9</v>
      </c>
      <c r="B21" s="24">
        <v>12.6</v>
      </c>
      <c r="C21" s="11">
        <f t="shared" si="1"/>
        <v>4.9729166666666658E-2</v>
      </c>
      <c r="D21" s="15">
        <f t="shared" si="0"/>
        <v>0.48236805555555556</v>
      </c>
      <c r="E21" s="43"/>
    </row>
    <row r="22" spans="1:5" ht="25.5" customHeight="1" x14ac:dyDescent="0.45">
      <c r="A22" s="22" t="s">
        <v>10</v>
      </c>
      <c r="B22" s="24">
        <v>14.03</v>
      </c>
      <c r="C22" s="11">
        <f t="shared" si="1"/>
        <v>5.5373032407407402E-2</v>
      </c>
      <c r="D22" s="15">
        <f t="shared" si="0"/>
        <v>0.48801192129629634</v>
      </c>
      <c r="E22" s="43"/>
    </row>
    <row r="23" spans="1:5" ht="25.5" customHeight="1" x14ac:dyDescent="0.45">
      <c r="A23" s="14" t="s">
        <v>28</v>
      </c>
      <c r="B23" s="25">
        <v>15</v>
      </c>
      <c r="C23" s="11">
        <f t="shared" si="1"/>
        <v>5.9201388888888887E-2</v>
      </c>
      <c r="D23" s="15">
        <f t="shared" si="0"/>
        <v>0.49184027777777778</v>
      </c>
      <c r="E23" s="43"/>
    </row>
    <row r="24" spans="1:5" ht="25.5" customHeight="1" x14ac:dyDescent="0.45">
      <c r="A24" s="22" t="s">
        <v>11</v>
      </c>
      <c r="B24" s="24">
        <v>15.24</v>
      </c>
      <c r="C24" s="11">
        <f t="shared" si="1"/>
        <v>6.0148611111111111E-2</v>
      </c>
      <c r="D24" s="15">
        <f t="shared" si="0"/>
        <v>0.49278750000000004</v>
      </c>
      <c r="E24" s="43"/>
    </row>
    <row r="25" spans="1:5" ht="25.5" customHeight="1" x14ac:dyDescent="0.45">
      <c r="A25" s="22" t="s">
        <v>12</v>
      </c>
      <c r="B25" s="24">
        <f>16.04-0.015</f>
        <v>16.024999999999999</v>
      </c>
      <c r="C25" s="11">
        <f t="shared" si="1"/>
        <v>6.3246817129629623E-2</v>
      </c>
      <c r="D25" s="15">
        <f t="shared" si="0"/>
        <v>0.49588570601851856</v>
      </c>
      <c r="E25" s="43"/>
    </row>
    <row r="26" spans="1:5" ht="25.5" customHeight="1" x14ac:dyDescent="0.45">
      <c r="A26" s="22" t="s">
        <v>13</v>
      </c>
      <c r="B26" s="24">
        <v>16.71</v>
      </c>
      <c r="C26" s="11">
        <f t="shared" si="1"/>
        <v>6.5950347222222233E-2</v>
      </c>
      <c r="D26" s="15">
        <f t="shared" si="0"/>
        <v>0.49858923611111117</v>
      </c>
      <c r="E26" s="43"/>
    </row>
    <row r="27" spans="1:5" ht="25.5" customHeight="1" x14ac:dyDescent="0.45">
      <c r="A27" s="22" t="s">
        <v>14</v>
      </c>
      <c r="B27" s="24">
        <v>17.28</v>
      </c>
      <c r="C27" s="11">
        <f t="shared" si="1"/>
        <v>6.8200000000000011E-2</v>
      </c>
      <c r="D27" s="15">
        <f t="shared" si="0"/>
        <v>0.50083888888888894</v>
      </c>
      <c r="E27" s="43"/>
    </row>
    <row r="28" spans="1:5" ht="25.5" customHeight="1" x14ac:dyDescent="0.45">
      <c r="A28" s="22" t="s">
        <v>43</v>
      </c>
      <c r="B28" s="24">
        <f>17.86-0.01</f>
        <v>17.849999999999998</v>
      </c>
      <c r="C28" s="11">
        <f t="shared" si="1"/>
        <v>7.0449652777777774E-2</v>
      </c>
      <c r="D28" s="15">
        <f t="shared" si="0"/>
        <v>0.50308854166666672</v>
      </c>
      <c r="E28" s="43"/>
    </row>
    <row r="29" spans="1:5" ht="25.5" customHeight="1" x14ac:dyDescent="0.45">
      <c r="A29" s="22" t="s">
        <v>15</v>
      </c>
      <c r="B29" s="24">
        <f>18.82-0.007</f>
        <v>18.812999999999999</v>
      </c>
      <c r="C29" s="11">
        <f t="shared" si="1"/>
        <v>7.425038194444443E-2</v>
      </c>
      <c r="D29" s="15">
        <f t="shared" si="0"/>
        <v>0.50688927083333335</v>
      </c>
      <c r="E29" s="43"/>
    </row>
    <row r="30" spans="1:5" ht="25.5" customHeight="1" x14ac:dyDescent="0.45">
      <c r="A30" s="22" t="s">
        <v>44</v>
      </c>
      <c r="B30" s="24">
        <v>19.77</v>
      </c>
      <c r="C30" s="11">
        <f t="shared" si="1"/>
        <v>7.8027430555555555E-2</v>
      </c>
      <c r="D30" s="15">
        <f t="shared" si="0"/>
        <v>0.51066631944444452</v>
      </c>
      <c r="E30" s="43"/>
    </row>
    <row r="31" spans="1:5" ht="25.5" customHeight="1" x14ac:dyDescent="0.45">
      <c r="A31" s="14" t="s">
        <v>31</v>
      </c>
      <c r="B31" s="25">
        <v>20</v>
      </c>
      <c r="C31" s="11">
        <f t="shared" si="1"/>
        <v>7.8935185185185192E-2</v>
      </c>
      <c r="D31" s="15">
        <f t="shared" si="0"/>
        <v>0.51157407407407407</v>
      </c>
      <c r="E31" s="43"/>
    </row>
    <row r="32" spans="1:5" ht="25.5" customHeight="1" x14ac:dyDescent="0.45">
      <c r="A32" s="22" t="s">
        <v>16</v>
      </c>
      <c r="B32" s="24">
        <v>20.62</v>
      </c>
      <c r="C32" s="11">
        <f t="shared" si="1"/>
        <v>8.138217592592592E-2</v>
      </c>
      <c r="D32" s="15">
        <f t="shared" si="0"/>
        <v>0.5140210648148148</v>
      </c>
      <c r="E32" s="43"/>
    </row>
    <row r="33" spans="1:5" ht="25.5" customHeight="1" x14ac:dyDescent="0.45">
      <c r="A33" s="14" t="s">
        <v>32</v>
      </c>
      <c r="B33" s="25">
        <v>21.097000000000001</v>
      </c>
      <c r="C33" s="11">
        <f t="shared" si="1"/>
        <v>8.3264780092592597E-2</v>
      </c>
      <c r="D33" s="15">
        <f t="shared" si="0"/>
        <v>0.51590366898148154</v>
      </c>
      <c r="E33" s="43"/>
    </row>
    <row r="34" spans="1:5" x14ac:dyDescent="0.45">
      <c r="A34" s="16" t="s">
        <v>1</v>
      </c>
      <c r="B34" s="26" t="s">
        <v>39</v>
      </c>
      <c r="C34" s="18" t="s">
        <v>41</v>
      </c>
      <c r="D34" s="18" t="s">
        <v>51</v>
      </c>
      <c r="E34" s="17" t="s">
        <v>52</v>
      </c>
    </row>
    <row r="35" spans="1:5" ht="25.5" customHeight="1" x14ac:dyDescent="0.45">
      <c r="A35" s="22" t="s">
        <v>17</v>
      </c>
      <c r="B35" s="24">
        <v>22.42</v>
      </c>
      <c r="C35" s="11">
        <f t="shared" si="1"/>
        <v>8.8486342592592596E-2</v>
      </c>
      <c r="D35" s="15">
        <f t="shared" si="0"/>
        <v>0.52112523148148149</v>
      </c>
      <c r="E35" s="43"/>
    </row>
    <row r="36" spans="1:5" ht="25.5" customHeight="1" x14ac:dyDescent="0.45">
      <c r="A36" s="22" t="s">
        <v>18</v>
      </c>
      <c r="B36" s="24">
        <f>23.76-0.1</f>
        <v>23.66</v>
      </c>
      <c r="C36" s="11">
        <f t="shared" si="1"/>
        <v>9.3380324074074081E-2</v>
      </c>
      <c r="D36" s="15">
        <f t="shared" si="0"/>
        <v>0.52601921296296295</v>
      </c>
      <c r="E36" s="43"/>
    </row>
    <row r="37" spans="1:5" ht="25.5" customHeight="1" x14ac:dyDescent="0.45">
      <c r="A37" s="14" t="s">
        <v>33</v>
      </c>
      <c r="B37" s="25">
        <v>25</v>
      </c>
      <c r="C37" s="11">
        <f t="shared" si="1"/>
        <v>9.8668981481481483E-2</v>
      </c>
      <c r="D37" s="15">
        <f t="shared" si="0"/>
        <v>0.53130787037037042</v>
      </c>
      <c r="E37" s="43"/>
    </row>
    <row r="38" spans="1:5" ht="25.5" customHeight="1" x14ac:dyDescent="0.45">
      <c r="A38" s="22" t="s">
        <v>34</v>
      </c>
      <c r="B38" s="24">
        <f>26.68-0.015</f>
        <v>26.664999999999999</v>
      </c>
      <c r="C38" s="11">
        <f t="shared" si="1"/>
        <v>0.10524033564814814</v>
      </c>
      <c r="D38" s="15">
        <f t="shared" si="0"/>
        <v>0.53787922453703707</v>
      </c>
      <c r="E38" s="43"/>
    </row>
    <row r="39" spans="1:5" ht="25.5" customHeight="1" x14ac:dyDescent="0.45">
      <c r="A39" s="22" t="s">
        <v>19</v>
      </c>
      <c r="B39" s="24">
        <v>27.5</v>
      </c>
      <c r="C39" s="11">
        <f t="shared" si="1"/>
        <v>0.10853587962962963</v>
      </c>
      <c r="D39" s="15">
        <f t="shared" si="0"/>
        <v>0.54117476851851853</v>
      </c>
      <c r="E39" s="43"/>
    </row>
    <row r="40" spans="1:5" ht="25.5" customHeight="1" x14ac:dyDescent="0.45">
      <c r="A40" s="22" t="s">
        <v>20</v>
      </c>
      <c r="B40" s="24">
        <v>28.1</v>
      </c>
      <c r="C40" s="11">
        <f t="shared" si="1"/>
        <v>0.1109039351851852</v>
      </c>
      <c r="D40" s="15">
        <f t="shared" si="0"/>
        <v>0.54354282407407406</v>
      </c>
      <c r="E40" s="43"/>
    </row>
    <row r="41" spans="1:5" ht="25.5" customHeight="1" x14ac:dyDescent="0.45">
      <c r="A41" s="22" t="s">
        <v>21</v>
      </c>
      <c r="B41" s="24">
        <f>28.36-0.005</f>
        <v>28.355</v>
      </c>
      <c r="C41" s="11">
        <f t="shared" si="1"/>
        <v>0.11191035879629629</v>
      </c>
      <c r="D41" s="15">
        <f t="shared" si="0"/>
        <v>0.5445492476851852</v>
      </c>
      <c r="E41" s="43"/>
    </row>
    <row r="42" spans="1:5" ht="25.5" customHeight="1" x14ac:dyDescent="0.45">
      <c r="A42" s="22" t="s">
        <v>2</v>
      </c>
      <c r="B42" s="24">
        <v>29.3</v>
      </c>
      <c r="C42" s="11">
        <f t="shared" si="1"/>
        <v>0.1156400462962963</v>
      </c>
      <c r="D42" s="15">
        <f t="shared" si="0"/>
        <v>0.54827893518518522</v>
      </c>
      <c r="E42" s="43"/>
    </row>
    <row r="43" spans="1:5" ht="25.5" customHeight="1" x14ac:dyDescent="0.45">
      <c r="A43" s="22" t="s">
        <v>49</v>
      </c>
      <c r="B43" s="24">
        <v>29.8</v>
      </c>
      <c r="C43" s="11">
        <f t="shared" si="1"/>
        <v>0.11761342592592594</v>
      </c>
      <c r="D43" s="15">
        <f t="shared" si="0"/>
        <v>0.55025231481481485</v>
      </c>
      <c r="E43" s="43"/>
    </row>
    <row r="44" spans="1:5" ht="25.5" customHeight="1" x14ac:dyDescent="0.45">
      <c r="A44" s="14" t="s">
        <v>35</v>
      </c>
      <c r="B44" s="25">
        <v>30</v>
      </c>
      <c r="C44" s="11">
        <f t="shared" si="1"/>
        <v>0.11840277777777777</v>
      </c>
      <c r="D44" s="15">
        <f t="shared" si="0"/>
        <v>0.55104166666666665</v>
      </c>
      <c r="E44" s="43"/>
    </row>
    <row r="45" spans="1:5" ht="25.5" customHeight="1" x14ac:dyDescent="0.45">
      <c r="A45" s="22" t="s">
        <v>45</v>
      </c>
      <c r="B45" s="24">
        <f>31.71-0.08</f>
        <v>31.630000000000003</v>
      </c>
      <c r="C45" s="11">
        <f t="shared" si="1"/>
        <v>0.12483599537037039</v>
      </c>
      <c r="D45" s="15">
        <f t="shared" si="0"/>
        <v>0.55747488425925928</v>
      </c>
      <c r="E45" s="43"/>
    </row>
    <row r="46" spans="1:5" ht="25.5" customHeight="1" x14ac:dyDescent="0.45">
      <c r="A46" s="22" t="s">
        <v>23</v>
      </c>
      <c r="B46" s="24">
        <f>31.97-0.08</f>
        <v>31.89</v>
      </c>
      <c r="C46" s="11">
        <f t="shared" si="1"/>
        <v>0.12586215277777776</v>
      </c>
      <c r="D46" s="15">
        <f t="shared" si="0"/>
        <v>0.5585010416666667</v>
      </c>
      <c r="E46" s="43"/>
    </row>
    <row r="47" spans="1:5" ht="25.5" customHeight="1" x14ac:dyDescent="0.45">
      <c r="A47" s="22" t="s">
        <v>24</v>
      </c>
      <c r="B47" s="24">
        <f>32.67-0.08</f>
        <v>32.590000000000003</v>
      </c>
      <c r="C47" s="11">
        <f t="shared" si="1"/>
        <v>0.12862488425925928</v>
      </c>
      <c r="D47" s="15">
        <f t="shared" si="0"/>
        <v>0.56126377314814824</v>
      </c>
      <c r="E47" s="43"/>
    </row>
    <row r="48" spans="1:5" ht="25.5" customHeight="1" x14ac:dyDescent="0.45">
      <c r="A48" s="22" t="s">
        <v>46</v>
      </c>
      <c r="B48" s="24">
        <f>34.15-0.08</f>
        <v>34.07</v>
      </c>
      <c r="C48" s="11">
        <f t="shared" si="1"/>
        <v>0.13446608796296297</v>
      </c>
      <c r="D48" s="15">
        <f t="shared" si="0"/>
        <v>0.56710497685185191</v>
      </c>
      <c r="E48" s="43"/>
    </row>
    <row r="49" spans="1:5" ht="25.5" customHeight="1" x14ac:dyDescent="0.45">
      <c r="A49" s="14" t="s">
        <v>36</v>
      </c>
      <c r="B49" s="25">
        <v>35</v>
      </c>
      <c r="C49" s="11">
        <f t="shared" si="1"/>
        <v>0.13813657407407406</v>
      </c>
      <c r="D49" s="15">
        <f t="shared" si="0"/>
        <v>0.570775462962963</v>
      </c>
      <c r="E49" s="43"/>
    </row>
    <row r="50" spans="1:5" ht="25.5" customHeight="1" x14ac:dyDescent="0.45">
      <c r="A50" s="22" t="s">
        <v>47</v>
      </c>
      <c r="B50" s="24">
        <f>36.15-0.08</f>
        <v>36.07</v>
      </c>
      <c r="C50" s="11">
        <f t="shared" si="1"/>
        <v>0.14235960648148149</v>
      </c>
      <c r="D50" s="15">
        <f t="shared" si="0"/>
        <v>0.5749984953703704</v>
      </c>
      <c r="E50" s="43"/>
    </row>
    <row r="51" spans="1:5" ht="25.5" customHeight="1" x14ac:dyDescent="0.45">
      <c r="A51" s="22" t="s">
        <v>25</v>
      </c>
      <c r="B51" s="24">
        <f>37.25-0.08</f>
        <v>37.17</v>
      </c>
      <c r="C51" s="11">
        <f t="shared" si="1"/>
        <v>0.14670104166666667</v>
      </c>
      <c r="D51" s="15">
        <f t="shared" si="0"/>
        <v>0.57933993055555555</v>
      </c>
      <c r="E51" s="43"/>
    </row>
    <row r="52" spans="1:5" ht="25.5" customHeight="1" x14ac:dyDescent="0.45">
      <c r="A52" s="22" t="s">
        <v>37</v>
      </c>
      <c r="B52" s="24">
        <f>38.53-0.08</f>
        <v>38.450000000000003</v>
      </c>
      <c r="C52" s="11">
        <f t="shared" si="1"/>
        <v>0.15175289351851853</v>
      </c>
      <c r="D52" s="15">
        <f t="shared" si="0"/>
        <v>0.58439178240740741</v>
      </c>
      <c r="E52" s="43"/>
    </row>
    <row r="53" spans="1:5" ht="25.5" customHeight="1" x14ac:dyDescent="0.45">
      <c r="A53" s="22" t="s">
        <v>48</v>
      </c>
      <c r="B53" s="24">
        <f>38.95-0.08</f>
        <v>38.870000000000005</v>
      </c>
      <c r="C53" s="11">
        <f t="shared" si="1"/>
        <v>0.15341053240740743</v>
      </c>
      <c r="D53" s="15">
        <f t="shared" si="0"/>
        <v>0.58604942129629634</v>
      </c>
      <c r="E53" s="43"/>
    </row>
    <row r="54" spans="1:5" ht="25.5" customHeight="1" x14ac:dyDescent="0.45">
      <c r="A54" s="14" t="s">
        <v>38</v>
      </c>
      <c r="B54" s="25">
        <v>40</v>
      </c>
      <c r="C54" s="11">
        <f t="shared" si="1"/>
        <v>0.15787037037037038</v>
      </c>
      <c r="D54" s="15">
        <f t="shared" si="0"/>
        <v>0.59050925925925934</v>
      </c>
      <c r="E54" s="43"/>
    </row>
    <row r="55" spans="1:5" ht="25.5" customHeight="1" x14ac:dyDescent="0.45">
      <c r="A55" s="22" t="s">
        <v>22</v>
      </c>
      <c r="B55" s="24">
        <f>40.63-0.2</f>
        <v>40.43</v>
      </c>
      <c r="C55" s="11">
        <f t="shared" si="1"/>
        <v>0.15956747685185185</v>
      </c>
      <c r="D55" s="15">
        <f t="shared" si="0"/>
        <v>0.59220636574074081</v>
      </c>
      <c r="E55" s="43"/>
    </row>
    <row r="56" spans="1:5" ht="25.5" customHeight="1" x14ac:dyDescent="0.45">
      <c r="A56" s="22" t="s">
        <v>50</v>
      </c>
      <c r="B56" s="24">
        <f>40.85-0.3</f>
        <v>40.550000000000004</v>
      </c>
      <c r="C56" s="11">
        <f t="shared" si="1"/>
        <v>0.16004108796296299</v>
      </c>
      <c r="D56" s="15">
        <f t="shared" si="0"/>
        <v>0.59267997685185192</v>
      </c>
      <c r="E56" s="43"/>
    </row>
    <row r="57" spans="1:5" ht="25.5" customHeight="1" x14ac:dyDescent="0.45">
      <c r="A57" s="22" t="s">
        <v>2</v>
      </c>
      <c r="B57" s="24">
        <f>41.3-0.2</f>
        <v>41.099999999999994</v>
      </c>
      <c r="C57" s="11">
        <f t="shared" si="1"/>
        <v>0.16221180555555553</v>
      </c>
      <c r="D57" s="15">
        <f t="shared" si="0"/>
        <v>0.59485069444444449</v>
      </c>
      <c r="E57" s="43"/>
    </row>
    <row r="58" spans="1:5" ht="25.5" customHeight="1" x14ac:dyDescent="0.45">
      <c r="A58" s="14" t="s">
        <v>26</v>
      </c>
      <c r="B58" s="23">
        <v>42.195</v>
      </c>
      <c r="C58" s="11">
        <f t="shared" si="1"/>
        <v>0.16653350694444446</v>
      </c>
      <c r="D58" s="15">
        <f t="shared" si="0"/>
        <v>0.59917239583333337</v>
      </c>
      <c r="E58" s="43"/>
    </row>
    <row r="59" spans="1:5" x14ac:dyDescent="0.45">
      <c r="A59" s="38" t="s">
        <v>62</v>
      </c>
      <c r="B59" s="38"/>
      <c r="C59" s="38"/>
      <c r="D59" s="1"/>
    </row>
    <row r="60" spans="1:5" x14ac:dyDescent="0.45">
      <c r="C60" s="9" t="s">
        <v>42</v>
      </c>
      <c r="D60" s="7">
        <v>0.65625</v>
      </c>
    </row>
  </sheetData>
  <sheetProtection algorithmName="SHA-512" hashValue="kmgX9pt5Z02xn7bOOYlcUrGYFAcGUjqGQH2r9nPlyO8ua7dVINcXW8nFLwkRW/m/Q1tFrH30gZSn8FkQBNZ7dQ==" saltValue="BYRbKNgsg9t7sE2EQgXGDg==" spinCount="100000" sheet="1" objects="1" scenarios="1"/>
  <mergeCells count="7">
    <mergeCell ref="E6:E8"/>
    <mergeCell ref="A1:D1"/>
    <mergeCell ref="A59:C59"/>
    <mergeCell ref="A2:C2"/>
    <mergeCell ref="A4:C4"/>
    <mergeCell ref="A8:C8"/>
    <mergeCell ref="A9:C9"/>
  </mergeCells>
  <pageMargins left="0.15748031496062992" right="0.15748031496062992" top="0.19685039370078741" bottom="0.19685039370078741" header="0.51181102362204722" footer="0.51181102362204722"/>
  <pageSetup paperSize="9" fitToHeight="2" orientation="portrait" horizontalDpi="300" verticalDpi="300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CalcDoorkomsttijden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Marco Vink</cp:lastModifiedBy>
  <cp:revision>0</cp:revision>
  <cp:lastPrinted>2026-04-09T16:12:22Z</cp:lastPrinted>
  <dcterms:created xsi:type="dcterms:W3CDTF">2026-03-16T16:52:33Z</dcterms:created>
  <dcterms:modified xsi:type="dcterms:W3CDTF">2026-04-09T16:40:39Z</dcterms:modified>
  <dc:language>en-US</dc:language>
</cp:coreProperties>
</file>